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2.250\User Share\Бухгалтерия\Экономисты\Раскрытие информации\ИП для сайта\"/>
    </mc:Choice>
  </mc:AlternateContent>
  <bookViews>
    <workbookView xWindow="0" yWindow="0" windowWidth="24000" windowHeight="9435"/>
  </bookViews>
  <sheets>
    <sheet name="3аСтоимЭтапИП коррект" sheetId="1" r:id="rId1"/>
  </sheets>
  <externalReferences>
    <externalReference r:id="rId2"/>
    <externalReference r:id="rId3"/>
    <externalReference r:id="rId4"/>
    <externalReference r:id="rId5"/>
  </externalReferences>
  <definedNames>
    <definedName name="fil">[1]Справочники!$H$15</definedName>
    <definedName name="god">[2]Титульный!$F$12</definedName>
    <definedName name="inn">[1]Справочники!$G$13</definedName>
    <definedName name="istfin_list">[2]TEHSHEET!$M$2:$M$10</definedName>
    <definedName name="kapvloj_list">[2]TEHSHEET!$K$2:$K$6</definedName>
    <definedName name="kpp">[1]Справочники!$H$13</definedName>
    <definedName name="measure_list_vs">[2]TEHSHEET!$L$2:$L$8</definedName>
    <definedName name="mo_n">[1]Справочники!$F$10</definedName>
    <definedName name="month_list">[2]TEHSHEET!$I$2:$I$13</definedName>
    <definedName name="mr">[3]Титульный!$G$24</definedName>
    <definedName name="oktmo_n">[1]Справочники!$H$10</definedName>
    <definedName name="org">[2]Титульный!$F$16</definedName>
    <definedName name="org_n">[1]Справочники!$F$13</definedName>
    <definedName name="period">[2]Титульный!$F$14</definedName>
    <definedName name="service">[4]Титульный!$F$25</definedName>
    <definedName name="vprod">[1]Справочники!$E$15</definedName>
    <definedName name="work_list">[2]TEHSHEET!$J$2:$J$6</definedName>
    <definedName name="Year">[4]Титульный!$F$19</definedName>
    <definedName name="year_list">[2]TEHSHEET!$F$2:$F$13</definedName>
    <definedName name="YesNo">[3]TEHSHEET!$K$2:$K$3</definedName>
    <definedName name="_xlnm.Print_Area" localSheetId="0">'3аСтоимЭтапИП коррект'!$A$1:$S$37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G26" i="1"/>
  <c r="F26" i="1"/>
  <c r="E26" i="1"/>
  <c r="Q25" i="1"/>
  <c r="F25" i="1"/>
  <c r="E25" i="1"/>
  <c r="Q24" i="1"/>
  <c r="F24" i="1"/>
  <c r="E24" i="1"/>
  <c r="Q23" i="1"/>
  <c r="F23" i="1"/>
  <c r="E23" i="1"/>
  <c r="Q21" i="1"/>
  <c r="P21" i="1"/>
  <c r="L21" i="1"/>
  <c r="K21" i="1"/>
  <c r="J21" i="1"/>
  <c r="F21" i="1"/>
  <c r="E21" i="1"/>
  <c r="D21" i="1"/>
  <c r="Q20" i="1"/>
  <c r="F20" i="1"/>
  <c r="E20" i="1"/>
  <c r="Q19" i="1"/>
  <c r="G19" i="1"/>
  <c r="L18" i="1"/>
  <c r="I18" i="1"/>
  <c r="G18" i="1"/>
  <c r="F18" i="1"/>
  <c r="E18" i="1"/>
  <c r="Q17" i="1"/>
  <c r="G17" i="1"/>
  <c r="K15" i="1"/>
  <c r="J15" i="1"/>
  <c r="Q15" i="1" s="1"/>
  <c r="Q13" i="1" s="1"/>
  <c r="Q12" i="1" s="1"/>
  <c r="G15" i="1"/>
  <c r="F15" i="1"/>
  <c r="E15" i="1"/>
  <c r="U14" i="1"/>
  <c r="P13" i="1"/>
  <c r="L13" i="1"/>
  <c r="K13" i="1"/>
  <c r="J13" i="1"/>
  <c r="F13" i="1"/>
  <c r="E13" i="1"/>
  <c r="D13" i="1"/>
  <c r="P12" i="1"/>
  <c r="L12" i="1"/>
  <c r="K12" i="1"/>
  <c r="J12" i="1"/>
  <c r="F12" i="1"/>
  <c r="E12" i="1"/>
  <c r="D12" i="1"/>
  <c r="G23" i="1" l="1"/>
  <c r="G24" i="1"/>
  <c r="H24" i="1" s="1"/>
  <c r="G25" i="1"/>
  <c r="H25" i="1" s="1"/>
  <c r="G20" i="1"/>
  <c r="G13" i="1" l="1"/>
  <c r="H20" i="1"/>
  <c r="H13" i="1" s="1"/>
  <c r="I25" i="1"/>
  <c r="I24" i="1"/>
  <c r="H23" i="1"/>
  <c r="H21" i="1" s="1"/>
  <c r="G21" i="1"/>
  <c r="I23" i="1"/>
  <c r="I21" i="1" s="1"/>
  <c r="I20" i="1"/>
  <c r="I13" i="1" s="1"/>
  <c r="I12" i="1" s="1"/>
  <c r="H12" i="1" l="1"/>
  <c r="G12" i="1"/>
</calcChain>
</file>

<file path=xl/sharedStrings.xml><?xml version="1.0" encoding="utf-8"?>
<sst xmlns="http://schemas.openxmlformats.org/spreadsheetml/2006/main" count="69" uniqueCount="57">
  <si>
    <t>Стоимость основных этапов работ инвестиционной программы</t>
  </si>
  <si>
    <t>ООО "Нижновтеплоэнерго"</t>
  </si>
  <si>
    <t>на 2017-2023 гг.</t>
  </si>
  <si>
    <t>тыс.руб.</t>
  </si>
  <si>
    <t>№ п/п</t>
  </si>
  <si>
    <t>Наименование инвестиционного проекта/ мероприятий</t>
  </si>
  <si>
    <t>Наименование объекта</t>
  </si>
  <si>
    <t>Полная стоимость строительства</t>
  </si>
  <si>
    <t>Объем финансирования (план),тыс.руб.   с  НДС</t>
  </si>
  <si>
    <t>ВСЕГО, в т.ч.  с ндс</t>
  </si>
  <si>
    <t>Строительно-монтажные работы (СМР)</t>
  </si>
  <si>
    <t>Оборудование</t>
  </si>
  <si>
    <t>Прочие</t>
  </si>
  <si>
    <t>НДС</t>
  </si>
  <si>
    <t>Итого</t>
  </si>
  <si>
    <t xml:space="preserve"> в т.ч. проектно-изыскательские работы (ПИР)</t>
  </si>
  <si>
    <t>Всего</t>
  </si>
  <si>
    <t>ВСЕГО:</t>
  </si>
  <si>
    <t>x</t>
  </si>
  <si>
    <t xml:space="preserve">Раздел 1. Строительство, реконструкция или модернизация объектов системы централизованного теплоснабжения в целях подключения потребителей </t>
  </si>
  <si>
    <t>1</t>
  </si>
  <si>
    <t>Техническое перевооружение котельной СПК (ул.Родионова,194б)</t>
  </si>
  <si>
    <t>1.1.</t>
  </si>
  <si>
    <t>Установка двух котлов LOOS UNIMAT тип UT-HZ</t>
  </si>
  <si>
    <t>Котельная СПК</t>
  </si>
  <si>
    <t>2.</t>
  </si>
  <si>
    <t>Перекладка магистральных тепловых сетей</t>
  </si>
  <si>
    <t>2.1.</t>
  </si>
  <si>
    <t xml:space="preserve">Увеличение диаметра участка ТТО от котельной СПК до ЦТП 145 </t>
  </si>
  <si>
    <t>ТТО</t>
  </si>
  <si>
    <t>2.2.</t>
  </si>
  <si>
    <t>Перекладка участка магистральной тепловой сети от котельной по ул.Деловая, до УТ210</t>
  </si>
  <si>
    <t>2.3.</t>
  </si>
  <si>
    <t>Перекладка участка тепловой сети от ТК115 до ТК116 по ул.Лопатина</t>
  </si>
  <si>
    <t>2.4.</t>
  </si>
  <si>
    <t>Перекладка теплотрассы от ТК7-2 до ТК7-3 по ул.Родионова</t>
  </si>
  <si>
    <t>Раздел 2. Строительство новых объектов системы централизованного теплоснабжения, не связанных с подключением (технологическим присоединением) новых потребителей</t>
  </si>
  <si>
    <t>3.</t>
  </si>
  <si>
    <t>Техническое перевооружение ЦТП</t>
  </si>
  <si>
    <t>3.1.</t>
  </si>
  <si>
    <t>Техническое перевооружение ЦТП-129, 
ул.Фруктовая, 4</t>
  </si>
  <si>
    <t>ЦТП</t>
  </si>
  <si>
    <t>3.2.</t>
  </si>
  <si>
    <t>Техническое перевооружение ЦТП-140,
Казанское шоссе, 17а</t>
  </si>
  <si>
    <t>3.3.</t>
  </si>
  <si>
    <t>Техническое перевооружение ЦТП-149,
ул.Верхние Печеры, 9к2</t>
  </si>
  <si>
    <t>4</t>
  </si>
  <si>
    <t>Перекладка участка от котельной ул.Деловая,14 до ТК103 ул.Родионова (перемычка)</t>
  </si>
  <si>
    <t>Раздел 4. Мероприятия, направленные на повышение экологической эффективности, достижение планоых значений показателей надежности и энергетической эффективности объектов системы централизованного теплоснабжения, повышение эффективности работы систем теплоснабжения</t>
  </si>
  <si>
    <t xml:space="preserve">Раздел 5. Вывод из эксплуатации, консервация и демонтаж объектов системы централизованного теплоснабжения
</t>
  </si>
  <si>
    <t>Руководитель организации</t>
  </si>
  <si>
    <t>М.П.</t>
  </si>
  <si>
    <t>Подпись</t>
  </si>
  <si>
    <t>Ф.И.О.</t>
  </si>
  <si>
    <t>Исполнитель:</t>
  </si>
  <si>
    <t>(831) 422-06-33</t>
  </si>
  <si>
    <t>контакт.тел. с кодом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</si>
</sst>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1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top" wrapText="1"/>
    </xf>
    <xf numFmtId="0" fontId="10" fillId="2" borderId="1" xfId="1" applyFont="1" applyFill="1" applyBorder="1" applyAlignment="1">
      <alignment horizontal="right" vertical="top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right" vertical="top" wrapText="1"/>
    </xf>
    <xf numFmtId="2" fontId="9" fillId="2" borderId="1" xfId="1" applyNumberFormat="1" applyFont="1" applyFill="1" applyBorder="1" applyAlignment="1">
      <alignment horizontal="right" vertical="top" wrapText="1"/>
    </xf>
    <xf numFmtId="0" fontId="9" fillId="2" borderId="1" xfId="1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9" fillId="2" borderId="1" xfId="1" applyNumberFormat="1" applyFont="1" applyFill="1" applyBorder="1" applyAlignment="1">
      <alignment horizontal="right" wrapText="1"/>
    </xf>
    <xf numFmtId="0" fontId="9" fillId="2" borderId="1" xfId="1" applyNumberFormat="1" applyFont="1" applyFill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2" fontId="9" fillId="0" borderId="0" xfId="0" applyNumberFormat="1" applyFont="1" applyFill="1" applyAlignment="1">
      <alignment horizontal="center" vertical="top" wrapText="1"/>
    </xf>
    <xf numFmtId="2" fontId="9" fillId="3" borderId="1" xfId="1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top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right" vertical="top" wrapText="1"/>
    </xf>
    <xf numFmtId="0" fontId="9" fillId="3" borderId="1" xfId="1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164" fontId="10" fillId="0" borderId="0" xfId="0" applyNumberFormat="1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9" fillId="3" borderId="1" xfId="1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center" vertical="top" wrapText="1"/>
    </xf>
    <xf numFmtId="0" fontId="13" fillId="2" borderId="1" xfId="2" applyFont="1" applyFill="1" applyBorder="1" applyAlignment="1">
      <alignment vertical="top"/>
    </xf>
    <xf numFmtId="0" fontId="9" fillId="2" borderId="1" xfId="2" applyFont="1" applyFill="1" applyBorder="1" applyAlignment="1">
      <alignment horizontal="center" vertical="top"/>
    </xf>
    <xf numFmtId="0" fontId="9" fillId="2" borderId="1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49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2" applyNumberFormat="1" applyFont="1" applyFill="1" applyBorder="1" applyAlignment="1">
      <alignment horizontal="right" vertical="top"/>
    </xf>
    <xf numFmtId="0" fontId="13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10" fillId="0" borderId="0" xfId="2" applyFont="1" applyFill="1" applyAlignment="1">
      <alignment vertical="top"/>
    </xf>
    <xf numFmtId="0" fontId="9" fillId="0" borderId="0" xfId="1" applyFont="1" applyFill="1" applyAlignment="1">
      <alignment horizontal="left" vertical="top"/>
    </xf>
    <xf numFmtId="0" fontId="9" fillId="0" borderId="0" xfId="2" applyFont="1" applyFill="1" applyAlignment="1">
      <alignment vertical="top"/>
    </xf>
    <xf numFmtId="0" fontId="9" fillId="0" borderId="0" xfId="2" applyNumberFormat="1" applyFont="1" applyFill="1" applyAlignment="1">
      <alignment horizontal="right" vertical="top"/>
    </xf>
    <xf numFmtId="0" fontId="9" fillId="0" borderId="0" xfId="2" applyFont="1" applyFill="1" applyAlignment="1">
      <alignment horizontal="right" vertical="top"/>
    </xf>
    <xf numFmtId="0" fontId="9" fillId="0" borderId="5" xfId="2" applyNumberFormat="1" applyFont="1" applyFill="1" applyBorder="1" applyAlignment="1">
      <alignment horizontal="right" vertical="top"/>
    </xf>
    <xf numFmtId="0" fontId="14" fillId="0" borderId="5" xfId="2" applyFont="1" applyFill="1" applyBorder="1" applyAlignment="1">
      <alignment vertical="top"/>
    </xf>
    <xf numFmtId="0" fontId="14" fillId="0" borderId="0" xfId="2" applyFont="1" applyFill="1" applyAlignment="1">
      <alignment horizontal="left" vertical="top"/>
    </xf>
    <xf numFmtId="0" fontId="15" fillId="0" borderId="5" xfId="2" applyFont="1" applyFill="1" applyBorder="1" applyAlignment="1">
      <alignment horizontal="center" vertical="top"/>
    </xf>
    <xf numFmtId="0" fontId="17" fillId="0" borderId="0" xfId="3" applyFont="1" applyFill="1" applyAlignment="1" applyProtection="1">
      <alignment horizontal="left" vertical="top"/>
    </xf>
    <xf numFmtId="0" fontId="6" fillId="0" borderId="5" xfId="4" applyFont="1" applyFill="1" applyBorder="1" applyAlignment="1" applyProtection="1">
      <alignment horizontal="center" vertical="top"/>
    </xf>
    <xf numFmtId="0" fontId="2" fillId="0" borderId="5" xfId="2" applyFont="1" applyFill="1" applyBorder="1" applyAlignment="1">
      <alignment horizontal="center" vertical="top"/>
    </xf>
    <xf numFmtId="0" fontId="9" fillId="0" borderId="0" xfId="2" applyFont="1" applyFill="1" applyAlignment="1">
      <alignment horizontal="left" vertical="top"/>
    </xf>
    <xf numFmtId="0" fontId="0" fillId="0" borderId="0" xfId="0" applyFont="1"/>
  </cellXfs>
  <cellStyles count="5">
    <cellStyle name="Гиперссылка" xfId="4" builtinId="8"/>
    <cellStyle name="Гиперссылка 2" xfId="3"/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.%20&#1088;&#1077;&#1075;.%20&#1074;%20&#1089;&#1092;&#1077;&#1088;&#1077;%20&#1050;&#1050;/&#1050;&#1086;&#1085;&#1090;&#1088;&#1086;&#1083;&#1103;%20&#1087;&#1088;&#1086;&#1075;&#1088;&#1072;&#1084;&#1084;%20&#1054;&#1050;&#1050;%20&#1086;&#1090;&#1076;&#1077;&#1083;/@&#1054;&#1073;&#1097;&#1072;&#1103;/&#1064;&#1040;&#1041;&#1051;&#1054;&#1053;&#1067;(&#1055;&#1055;%20&#1080;%20&#1048;&#1055;)/&#1064;&#1072;&#1073;&#1083;&#1086;&#1085;&#1099;%20%20&#8470;48/&#1042;&#1057;/2011/4%20&#1082;&#1074;/&#1072;&#1082;&#1090;&#1072;&#1085;&#1099;&#1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ina.Hlynova/AppData/Local/Microsoft/Windows/Temporary%20Internet%20Files/Content.Outlook/D80T7O3M/&#1076;&#1088;&#1091;&#1075;&#1080;&#1077;/INVEST.WATER.PLAN.4.78&#1051;&#1077;&#1085;&#1080;&#1085;&#1075;&#1088;&#1072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ulaymanova/AppData/Local/Temp/Temp1_PR.PROG.FIN.POTR.OKK.TBO.2.16(v.1.4).zip/PR.PROG.FIN.POTR.OKK.TBO.2.16(v.1.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ulaymanova/AppData/Local/Temp/Temp1_PR.PROG.FIN.POTR.OKK.VS.2.16(v.1.3).zip/PR.PROG.FIN.POTR.OKK.VS.2.16(v.1.3)/PR.PROG.FIN.POTR.OKK.VS.2.16(v.1.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TEHSHEET"/>
      <sheetName val="et_union"/>
      <sheetName val="REESTR"/>
      <sheetName val="REESTR_START"/>
      <sheetName val="REESTR_ORG"/>
      <sheetName val="modButtonClick"/>
    </sheetNames>
    <sheetDataSet>
      <sheetData sheetId="0" refreshError="1"/>
      <sheetData sheetId="1" refreshError="1">
        <row r="10">
          <cell r="F10" t="str">
            <v>Актанышское</v>
          </cell>
          <cell r="H10" t="str">
            <v>92605409</v>
          </cell>
        </row>
        <row r="13">
          <cell r="F13" t="str">
            <v>ООО "Коммунсервис-Актаныш"</v>
          </cell>
          <cell r="G13" t="str">
            <v>1604008406</v>
          </cell>
          <cell r="H13" t="str">
            <v>160401001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ВС"/>
      <sheetName val="ВО"/>
      <sheetName val="ВС.ввод-вывод мощностей"/>
      <sheetName val="ВО.ввод-вывод мощностей"/>
      <sheetName val="Источники финансирования"/>
      <sheetName val="Комментарии"/>
      <sheetName val="Проверка"/>
      <sheetName val="modUpdTemplMain"/>
      <sheetName val="TEHSHEET"/>
      <sheetName val="AllSheetsInThisWorkbook"/>
      <sheetName val="REESTR_ORG"/>
      <sheetName val="REESTR_FILTERED"/>
      <sheetName val="modProv"/>
      <sheetName val="modfrmReestr"/>
      <sheetName val="modCommandButton"/>
      <sheetName val="modReestr"/>
      <sheetName val="modChange"/>
      <sheetName val="modHyp"/>
      <sheetName val="modHypShowHide"/>
      <sheetName val="modVS"/>
      <sheetName val="mod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F2" t="str">
            <v>2010</v>
          </cell>
          <cell r="I2" t="str">
            <v>январь</v>
          </cell>
          <cell r="J2" t="str">
            <v>НИОКР</v>
          </cell>
          <cell r="K2" t="str">
            <v>реконструкция</v>
          </cell>
          <cell r="L2" t="str">
            <v>м3/час</v>
          </cell>
          <cell r="M2" t="str">
            <v>Амортизация, учтенная в тарифе</v>
          </cell>
        </row>
        <row r="3">
          <cell r="F3" t="str">
            <v>2011</v>
          </cell>
          <cell r="I3" t="str">
            <v>февраль</v>
          </cell>
          <cell r="J3" t="str">
            <v>СМР</v>
          </cell>
          <cell r="K3" t="str">
            <v>модернизация</v>
          </cell>
          <cell r="L3" t="str">
            <v>м3</v>
          </cell>
          <cell r="M3" t="str">
            <v>Прибыль на развитие производства, учтенная в тарифе</v>
          </cell>
        </row>
        <row r="4">
          <cell r="F4" t="str">
            <v>2012</v>
          </cell>
          <cell r="I4" t="str">
            <v>март</v>
          </cell>
          <cell r="J4" t="str">
            <v>ПИР</v>
          </cell>
          <cell r="K4" t="str">
            <v>техническое перевооружение</v>
          </cell>
          <cell r="L4" t="str">
            <v>м2</v>
          </cell>
          <cell r="M4" t="str">
            <v>Инвестиционная надбавка</v>
          </cell>
        </row>
        <row r="5">
          <cell r="F5" t="str">
            <v>2013</v>
          </cell>
          <cell r="I5" t="str">
            <v>апрель</v>
          </cell>
          <cell r="J5" t="str">
            <v>ПНР</v>
          </cell>
          <cell r="K5" t="str">
            <v>новое строительство</v>
          </cell>
          <cell r="L5" t="str">
            <v>км</v>
          </cell>
          <cell r="M5" t="str">
            <v>Плата за подключение</v>
          </cell>
        </row>
        <row r="6">
          <cell r="F6" t="str">
            <v>2014</v>
          </cell>
          <cell r="I6" t="str">
            <v>май</v>
          </cell>
          <cell r="J6" t="str">
            <v>закупка основных средств</v>
          </cell>
          <cell r="K6" t="str">
            <v>энергосбережение и повышение энергетической эффективности</v>
          </cell>
          <cell r="L6" t="str">
            <v>МВт</v>
          </cell>
          <cell r="M6" t="str">
            <v>Заемные средства (кредиты)</v>
          </cell>
        </row>
        <row r="7">
          <cell r="F7" t="str">
            <v>2015</v>
          </cell>
          <cell r="I7" t="str">
            <v>июнь</v>
          </cell>
          <cell r="L7" t="str">
            <v>ед</v>
          </cell>
          <cell r="M7" t="str">
            <v>Прочие собственные средства (от нерегулируемых видов деятельности)</v>
          </cell>
        </row>
        <row r="8">
          <cell r="F8" t="str">
            <v>2016</v>
          </cell>
          <cell r="I8" t="str">
            <v>июль</v>
          </cell>
          <cell r="L8" t="str">
            <v>шт</v>
          </cell>
          <cell r="M8" t="str">
            <v>Федеральный бюджет</v>
          </cell>
        </row>
        <row r="9">
          <cell r="F9" t="str">
            <v>2017</v>
          </cell>
          <cell r="I9" t="str">
            <v>август</v>
          </cell>
          <cell r="M9" t="str">
            <v>Бюджет субъекта Российской Федерации</v>
          </cell>
        </row>
        <row r="10">
          <cell r="F10" t="str">
            <v>2018</v>
          </cell>
          <cell r="I10" t="str">
            <v>сентябрь</v>
          </cell>
          <cell r="M10" t="str">
            <v>Прочие средства</v>
          </cell>
        </row>
        <row r="11">
          <cell r="F11" t="str">
            <v>2019</v>
          </cell>
          <cell r="I11" t="str">
            <v>октябрь</v>
          </cell>
        </row>
        <row r="12">
          <cell r="F12" t="str">
            <v>2020</v>
          </cell>
          <cell r="I12" t="str">
            <v>ноябрь</v>
          </cell>
        </row>
        <row r="13">
          <cell r="F13" t="str">
            <v>2021</v>
          </cell>
          <cell r="I13" t="str">
            <v>декабрь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итульный &quot;ПП&quot; "/>
      <sheetName val="Список листов ПП"/>
      <sheetName val="1 ПО"/>
      <sheetName val="2 Баланс"/>
      <sheetName val="3 Перечень абонентов"/>
      <sheetName val="4 План эффективности"/>
      <sheetName val="5 Отчет "/>
      <sheetName val="6 ПМ"/>
      <sheetName val="7 Расчет электроэнергии"/>
      <sheetName val="8 Качество надежность"/>
      <sheetName val="Титульный &quot;Расчет ФП ОКК&quot; "/>
      <sheetName val="Cписок листов ФП ОКК"/>
      <sheetName val="1 Краткие сведения ОКК"/>
      <sheetName val="2 Калькуляция ТБО"/>
      <sheetName val="3 Материалы"/>
      <sheetName val="4 Электроэнергия"/>
      <sheetName val="5 ФОТ"/>
      <sheetName val="6 Амортизация"/>
      <sheetName val="6.1 Справка по ОС"/>
      <sheetName val="7 Аренда"/>
      <sheetName val="8 Ремонт"/>
      <sheetName val="8.1 Справка по ремонту"/>
      <sheetName val="8.2 Фактический отчет за БП"/>
      <sheetName val="9 ГСМ"/>
      <sheetName val="10 Цеховые расходы"/>
      <sheetName val="11.1 Распределение ЦР по циклам"/>
      <sheetName val="12 Прочие прямые расходы"/>
      <sheetName val="13 Налоги"/>
      <sheetName val="14 Общеэксп. расходы"/>
      <sheetName val="15 Распределение КР"/>
      <sheetName val="16 Распределение КР по циклам"/>
      <sheetName val="Комментарии"/>
      <sheetName val="Проверка"/>
      <sheetName val="AllSheetsInThisWorkbook"/>
      <sheetName val="List_Sheets"/>
      <sheetName val="TEHSHEET"/>
      <sheetName val="REESTR_FILTERED"/>
      <sheetName val="List_Add's"/>
      <sheetName val="REESTR_MO"/>
      <sheetName val="REESTR_ORG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>
        <row r="2">
          <cell r="K2" t="str">
            <v>да</v>
          </cell>
        </row>
        <row r="3">
          <cell r="K3" t="str">
            <v>нет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титульный &quot;ПП&quot;"/>
      <sheetName val="список листов ПП"/>
      <sheetName val="1 ПО"/>
      <sheetName val="2 Баланс"/>
      <sheetName val="3 Перечень абонентов"/>
      <sheetName val="4 План эффективности"/>
      <sheetName val="5 Отчет"/>
      <sheetName val="6 ПМ сети"/>
      <sheetName val="7 ПМ оборудование"/>
      <sheetName val="8 Расчет электроэнергии"/>
      <sheetName val="9 Качество надежность"/>
      <sheetName val="титульный &quot;Расчет ФП ОКК&quot; "/>
      <sheetName val="список листов ФП ОКК"/>
      <sheetName val="1 Краткие сведения ОКК "/>
      <sheetName val="2 Калькуляция ВС ОТ"/>
      <sheetName val="3 Калькуляция ВС ДТ"/>
      <sheetName val="4 Реагенты"/>
      <sheetName val="5 Электроэнергия"/>
      <sheetName val="6 ФОТ"/>
      <sheetName val="7 Амортизация"/>
      <sheetName val="7.1 Справка по ОС"/>
      <sheetName val="8 Аренда"/>
      <sheetName val="9 Ремонт"/>
      <sheetName val="9.1 Справка по ремонту"/>
      <sheetName val="9.2 Фактический отчет за БП"/>
      <sheetName val="10 ГСМ"/>
      <sheetName val="11 Цеховые расходы"/>
      <sheetName val="11.1 Распределение ЦР по циклам"/>
      <sheetName val="12 Покупная вода"/>
      <sheetName val="13 Сторонние услуги "/>
      <sheetName val="14 Прочие прямые расходы"/>
      <sheetName val="15 Налоги"/>
      <sheetName val="16 Общеэксп. расходы"/>
      <sheetName val="17 Распределение КР"/>
      <sheetName val="18 Распределение КР по циклам"/>
      <sheetName val="Комментарии"/>
      <sheetName val="Проверка по категориям"/>
      <sheetName val="Проверка"/>
      <sheetName val="TEHSHEET"/>
      <sheetName val="AllSheetsInThisWorkbook"/>
      <sheetName val="List_Sheets"/>
      <sheetName val="List_Add's"/>
      <sheetName val="REESTR_FILTERED"/>
      <sheetName val="REESTR_MO"/>
      <sheetName val="REESTR_ORG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3" zoomScale="80" zoomScaleNormal="80" workbookViewId="0">
      <pane ySplit="8" topLeftCell="A11" activePane="bottomLeft" state="frozen"/>
      <selection activeCell="A3" sqref="A3"/>
      <selection pane="bottomLeft" activeCell="G16" sqref="G16"/>
    </sheetView>
  </sheetViews>
  <sheetFormatPr defaultRowHeight="12.75" outlineLevelCol="1" x14ac:dyDescent="0.2"/>
  <cols>
    <col min="1" max="1" width="9.7109375" style="72" customWidth="1"/>
    <col min="2" max="2" width="42.85546875" style="72" customWidth="1"/>
    <col min="3" max="3" width="19.5703125" style="72" customWidth="1" outlineLevel="1"/>
    <col min="4" max="4" width="11.42578125" style="72" customWidth="1" outlineLevel="1"/>
    <col min="5" max="5" width="13.28515625" style="72" customWidth="1" outlineLevel="1"/>
    <col min="6" max="7" width="12.42578125" style="72" customWidth="1" outlineLevel="1"/>
    <col min="8" max="8" width="13.28515625" style="72" customWidth="1" outlineLevel="1"/>
    <col min="9" max="9" width="12.42578125" style="72" customWidth="1" outlineLevel="1"/>
    <col min="10" max="10" width="12.140625" style="72" bestFit="1" customWidth="1"/>
    <col min="11" max="12" width="12.140625" style="72" customWidth="1"/>
    <col min="13" max="13" width="6.42578125" style="72" customWidth="1"/>
    <col min="14" max="14" width="6.85546875" style="72" customWidth="1"/>
    <col min="15" max="15" width="6.5703125" style="72" customWidth="1"/>
    <col min="16" max="16" width="12.140625" style="72" bestFit="1" customWidth="1"/>
    <col min="17" max="17" width="13.5703125" style="72" customWidth="1"/>
    <col min="18" max="18" width="10.7109375" style="72" hidden="1" customWidth="1"/>
    <col min="19" max="19" width="13.28515625" style="72" hidden="1" customWidth="1"/>
    <col min="20" max="20" width="9.140625" style="72"/>
    <col min="21" max="21" width="12.42578125" style="72" customWidth="1"/>
    <col min="22" max="16384" width="9.140625" style="72"/>
  </cols>
  <sheetData>
    <row r="1" spans="1:21" s="1" customFormat="1" ht="15.75" hidden="1" x14ac:dyDescent="0.2"/>
    <row r="2" spans="1:21" s="1" customFormat="1" ht="15.75" hidden="1" x14ac:dyDescent="0.2"/>
    <row r="3" spans="1:21" s="3" customFormat="1" ht="15.75" x14ac:dyDescent="0.2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s="3" customFormat="1" ht="15.75" x14ac:dyDescent="0.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1" s="5" customFormat="1" ht="15.75" customHeight="1" x14ac:dyDescent="0.2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1" s="3" customFormat="1" ht="15.75" hidden="1" x14ac:dyDescent="0.2">
      <c r="A6" s="6"/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7"/>
      <c r="Q6" s="7"/>
    </row>
    <row r="7" spans="1:21" s="3" customFormat="1" ht="15.75" hidden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 t="s">
        <v>3</v>
      </c>
    </row>
    <row r="8" spans="1:21" s="15" customFormat="1" ht="15.75" customHeight="1" x14ac:dyDescent="0.2">
      <c r="A8" s="9" t="s">
        <v>4</v>
      </c>
      <c r="B8" s="9" t="s">
        <v>5</v>
      </c>
      <c r="C8" s="9" t="s">
        <v>6</v>
      </c>
      <c r="D8" s="10" t="s">
        <v>7</v>
      </c>
      <c r="E8" s="11"/>
      <c r="F8" s="11"/>
      <c r="G8" s="11"/>
      <c r="H8" s="11"/>
      <c r="I8" s="12"/>
      <c r="J8" s="13" t="s">
        <v>8</v>
      </c>
      <c r="K8" s="13"/>
      <c r="L8" s="13"/>
      <c r="M8" s="13"/>
      <c r="N8" s="13"/>
      <c r="O8" s="13"/>
      <c r="P8" s="14"/>
      <c r="Q8" s="14"/>
    </row>
    <row r="9" spans="1:21" s="15" customFormat="1" ht="15.75" customHeight="1" x14ac:dyDescent="0.2">
      <c r="A9" s="9"/>
      <c r="B9" s="9"/>
      <c r="C9" s="9"/>
      <c r="D9" s="9" t="s">
        <v>9</v>
      </c>
      <c r="E9" s="9" t="s">
        <v>10</v>
      </c>
      <c r="F9" s="9" t="s">
        <v>11</v>
      </c>
      <c r="G9" s="9" t="s">
        <v>12</v>
      </c>
      <c r="H9" s="9"/>
      <c r="I9" s="9" t="s">
        <v>13</v>
      </c>
      <c r="J9" s="16"/>
      <c r="K9" s="16"/>
      <c r="L9" s="16"/>
      <c r="M9" s="16"/>
      <c r="N9" s="16"/>
      <c r="O9" s="16"/>
      <c r="P9" s="17"/>
      <c r="Q9" s="17"/>
    </row>
    <row r="10" spans="1:21" s="15" customFormat="1" ht="94.5" x14ac:dyDescent="0.2">
      <c r="A10" s="9"/>
      <c r="B10" s="9"/>
      <c r="C10" s="9"/>
      <c r="D10" s="9"/>
      <c r="E10" s="9"/>
      <c r="F10" s="9"/>
      <c r="G10" s="18" t="s">
        <v>14</v>
      </c>
      <c r="H10" s="18" t="s">
        <v>15</v>
      </c>
      <c r="I10" s="9"/>
      <c r="J10" s="18">
        <v>2017</v>
      </c>
      <c r="K10" s="18">
        <v>2018</v>
      </c>
      <c r="L10" s="18">
        <v>2019</v>
      </c>
      <c r="M10" s="18">
        <v>2020</v>
      </c>
      <c r="N10" s="18">
        <v>2021</v>
      </c>
      <c r="O10" s="18">
        <v>2022</v>
      </c>
      <c r="P10" s="18">
        <v>2023</v>
      </c>
      <c r="Q10" s="18" t="s">
        <v>16</v>
      </c>
    </row>
    <row r="11" spans="1:21" s="15" customFormat="1" x14ac:dyDescent="0.2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  <c r="M11" s="19">
        <v>13</v>
      </c>
      <c r="N11" s="19">
        <v>14</v>
      </c>
      <c r="O11" s="19">
        <v>15</v>
      </c>
      <c r="P11" s="19">
        <v>16</v>
      </c>
      <c r="Q11" s="19">
        <v>17</v>
      </c>
    </row>
    <row r="12" spans="1:21" s="26" customFormat="1" ht="15" x14ac:dyDescent="0.2">
      <c r="A12" s="20"/>
      <c r="B12" s="21" t="s">
        <v>17</v>
      </c>
      <c r="C12" s="22" t="s">
        <v>18</v>
      </c>
      <c r="D12" s="23">
        <f>D13+D21</f>
        <v>652458.06204999995</v>
      </c>
      <c r="E12" s="24">
        <f t="shared" ref="E12:Q12" si="0">E13+E21</f>
        <v>103936.95861898306</v>
      </c>
      <c r="F12" s="24">
        <f t="shared" si="0"/>
        <v>394885.0593633051</v>
      </c>
      <c r="G12" s="24">
        <f t="shared" si="0"/>
        <v>54108.540756016948</v>
      </c>
      <c r="H12" s="24">
        <f t="shared" si="0"/>
        <v>37677.206829406779</v>
      </c>
      <c r="I12" s="24">
        <f t="shared" si="0"/>
        <v>99527.500665593237</v>
      </c>
      <c r="J12" s="23">
        <f t="shared" si="0"/>
        <v>193386.9093</v>
      </c>
      <c r="K12" s="23">
        <f t="shared" si="0"/>
        <v>214897.23975000001</v>
      </c>
      <c r="L12" s="23">
        <f t="shared" si="0"/>
        <v>114861.15700000001</v>
      </c>
      <c r="M12" s="22">
        <v>0</v>
      </c>
      <c r="N12" s="22">
        <v>0</v>
      </c>
      <c r="O12" s="22">
        <v>0</v>
      </c>
      <c r="P12" s="25">
        <f t="shared" si="0"/>
        <v>129312.757</v>
      </c>
      <c r="Q12" s="24">
        <f t="shared" si="0"/>
        <v>652458.06305</v>
      </c>
    </row>
    <row r="13" spans="1:21" s="26" customFormat="1" ht="71.25" x14ac:dyDescent="0.25">
      <c r="A13" s="27"/>
      <c r="B13" s="28" t="s">
        <v>19</v>
      </c>
      <c r="C13" s="22" t="s">
        <v>18</v>
      </c>
      <c r="D13" s="29">
        <f>D15+D17+D18+D19+D20</f>
        <v>474226.63604999997</v>
      </c>
      <c r="E13" s="29">
        <f t="shared" ref="E13:Q13" si="1">E15+E17+E18+E19+E20</f>
        <v>68040.979805423733</v>
      </c>
      <c r="F13" s="29">
        <f t="shared" si="1"/>
        <v>287343.4449565254</v>
      </c>
      <c r="G13" s="29">
        <f t="shared" si="1"/>
        <v>46502.552460254235</v>
      </c>
      <c r="H13" s="29">
        <f t="shared" si="1"/>
        <v>33843.797947485873</v>
      </c>
      <c r="I13" s="29">
        <f t="shared" si="1"/>
        <v>72339.656020847469</v>
      </c>
      <c r="J13" s="29">
        <f t="shared" si="1"/>
        <v>172493.9093</v>
      </c>
      <c r="K13" s="29">
        <f t="shared" si="1"/>
        <v>151300.23975000001</v>
      </c>
      <c r="L13" s="29">
        <f t="shared" si="1"/>
        <v>21119.731</v>
      </c>
      <c r="M13" s="22">
        <v>0</v>
      </c>
      <c r="N13" s="22">
        <v>0</v>
      </c>
      <c r="O13" s="22">
        <v>0</v>
      </c>
      <c r="P13" s="30">
        <f t="shared" si="1"/>
        <v>129312.757</v>
      </c>
      <c r="Q13" s="29">
        <f t="shared" si="1"/>
        <v>474226.63704999996</v>
      </c>
    </row>
    <row r="14" spans="1:21" s="35" customFormat="1" ht="30" x14ac:dyDescent="0.2">
      <c r="A14" s="31" t="s">
        <v>20</v>
      </c>
      <c r="B14" s="32" t="s">
        <v>21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>
        <v>0</v>
      </c>
      <c r="N14" s="34">
        <v>0</v>
      </c>
      <c r="O14" s="34">
        <v>0</v>
      </c>
      <c r="P14" s="34"/>
      <c r="Q14" s="34"/>
      <c r="U14" s="36">
        <f>SUM(J15:K15)</f>
        <v>169987.55900000001</v>
      </c>
    </row>
    <row r="15" spans="1:21" s="26" customFormat="1" ht="30" x14ac:dyDescent="0.2">
      <c r="A15" s="31" t="s">
        <v>22</v>
      </c>
      <c r="B15" s="32" t="s">
        <v>23</v>
      </c>
      <c r="C15" s="34" t="s">
        <v>24</v>
      </c>
      <c r="D15" s="34">
        <v>299300.315</v>
      </c>
      <c r="E15" s="37">
        <f>39419.876/1.18</f>
        <v>33406.674576271187</v>
      </c>
      <c r="F15" s="37">
        <f>213154.63/1.18</f>
        <v>180639.51694915254</v>
      </c>
      <c r="G15" s="37">
        <f>46725.81/1.18</f>
        <v>39598.144067796609</v>
      </c>
      <c r="H15" s="37">
        <v>29991.409</v>
      </c>
      <c r="I15" s="34">
        <v>45655.98</v>
      </c>
      <c r="J15" s="37">
        <f>S15*0.75</f>
        <v>127490.66925000001</v>
      </c>
      <c r="K15" s="37">
        <f>S15*0.25</f>
        <v>42496.889750000002</v>
      </c>
      <c r="L15" s="34"/>
      <c r="M15" s="34">
        <v>0</v>
      </c>
      <c r="N15" s="34">
        <v>0</v>
      </c>
      <c r="O15" s="34">
        <v>0</v>
      </c>
      <c r="P15" s="34">
        <v>129312.757</v>
      </c>
      <c r="Q15" s="37">
        <f>SUM(J15:P15)</f>
        <v>299300.31599999999</v>
      </c>
      <c r="R15" s="38"/>
      <c r="S15" s="39">
        <v>169987.55900000001</v>
      </c>
    </row>
    <row r="16" spans="1:21" s="26" customFormat="1" ht="30" x14ac:dyDescent="0.2">
      <c r="A16" s="31" t="s">
        <v>25</v>
      </c>
      <c r="B16" s="32" t="s">
        <v>26</v>
      </c>
      <c r="C16" s="34"/>
      <c r="D16" s="40"/>
      <c r="E16" s="40"/>
      <c r="F16" s="41"/>
      <c r="G16" s="41"/>
      <c r="H16" s="41"/>
      <c r="I16" s="40"/>
      <c r="J16" s="34"/>
      <c r="K16" s="34"/>
      <c r="L16" s="34"/>
      <c r="M16" s="34">
        <v>0</v>
      </c>
      <c r="N16" s="34">
        <v>0</v>
      </c>
      <c r="O16" s="34">
        <v>0</v>
      </c>
      <c r="P16" s="34"/>
      <c r="Q16" s="37"/>
    </row>
    <row r="17" spans="1:20" s="26" customFormat="1" ht="30" x14ac:dyDescent="0.2">
      <c r="A17" s="31" t="s">
        <v>27</v>
      </c>
      <c r="B17" s="32" t="s">
        <v>28</v>
      </c>
      <c r="C17" s="34" t="s">
        <v>29</v>
      </c>
      <c r="D17" s="34">
        <v>16080.15</v>
      </c>
      <c r="E17" s="37">
        <v>2266.31277</v>
      </c>
      <c r="F17" s="37">
        <v>11131.397059999999</v>
      </c>
      <c r="G17" s="37">
        <f>27.34682+202.18948</f>
        <v>229.53630000000001</v>
      </c>
      <c r="H17" s="37">
        <v>202.18899999999999</v>
      </c>
      <c r="I17" s="37">
        <v>2452.904</v>
      </c>
      <c r="J17" s="34"/>
      <c r="K17" s="34">
        <v>16080.15</v>
      </c>
      <c r="L17" s="34"/>
      <c r="M17" s="34">
        <v>0</v>
      </c>
      <c r="N17" s="34">
        <v>0</v>
      </c>
      <c r="O17" s="34">
        <v>0</v>
      </c>
      <c r="P17" s="34"/>
      <c r="Q17" s="37">
        <f>SUM(J17:P17)</f>
        <v>16080.15</v>
      </c>
    </row>
    <row r="18" spans="1:20" s="26" customFormat="1" ht="45" x14ac:dyDescent="0.2">
      <c r="A18" s="31" t="s">
        <v>30</v>
      </c>
      <c r="B18" s="32" t="s">
        <v>31</v>
      </c>
      <c r="C18" s="34" t="s">
        <v>29</v>
      </c>
      <c r="D18" s="34">
        <v>116937.49099999999</v>
      </c>
      <c r="E18" s="37">
        <f>25483.65/1.18</f>
        <v>21596.313559322036</v>
      </c>
      <c r="F18" s="37">
        <f>86723.97/1.18</f>
        <v>73494.889830508473</v>
      </c>
      <c r="G18" s="37">
        <f>1385.85625+2622.50566</f>
        <v>4008.3619099999996</v>
      </c>
      <c r="H18" s="37">
        <v>2622.5056599999998</v>
      </c>
      <c r="I18" s="37">
        <f>17365.8714+472.05102</f>
        <v>17837.922419999999</v>
      </c>
      <c r="J18" s="37">
        <v>3094.56</v>
      </c>
      <c r="K18" s="37">
        <v>92723.199999999997</v>
      </c>
      <c r="L18" s="37">
        <f>Q18-J18-K18</f>
        <v>21119.731</v>
      </c>
      <c r="M18" s="34">
        <v>0</v>
      </c>
      <c r="N18" s="34">
        <v>0</v>
      </c>
      <c r="O18" s="34">
        <v>0</v>
      </c>
      <c r="P18" s="34"/>
      <c r="Q18" s="37">
        <v>116937.49099999999</v>
      </c>
      <c r="R18" s="42"/>
    </row>
    <row r="19" spans="1:20" s="26" customFormat="1" ht="30" x14ac:dyDescent="0.2">
      <c r="A19" s="31" t="s">
        <v>32</v>
      </c>
      <c r="B19" s="32" t="s">
        <v>33</v>
      </c>
      <c r="C19" s="34" t="s">
        <v>29</v>
      </c>
      <c r="D19" s="34">
        <v>35764.697999999997</v>
      </c>
      <c r="E19" s="37">
        <v>9730.3260100000007</v>
      </c>
      <c r="F19" s="37">
        <v>18172.567780000001</v>
      </c>
      <c r="G19" s="37">
        <f>1465.25708+940.91488</f>
        <v>2406.1719600000001</v>
      </c>
      <c r="H19" s="37">
        <v>940.91488000000004</v>
      </c>
      <c r="I19" s="37">
        <v>5455.6319999999996</v>
      </c>
      <c r="J19" s="34">
        <v>35764.697999999997</v>
      </c>
      <c r="K19" s="34"/>
      <c r="L19" s="34"/>
      <c r="M19" s="34">
        <v>0</v>
      </c>
      <c r="N19" s="34">
        <v>0</v>
      </c>
      <c r="O19" s="34">
        <v>0</v>
      </c>
      <c r="P19" s="34"/>
      <c r="Q19" s="37">
        <f>SUM(J19:P19)</f>
        <v>35764.697999999997</v>
      </c>
      <c r="T19" s="43"/>
    </row>
    <row r="20" spans="1:20" s="26" customFormat="1" ht="30" x14ac:dyDescent="0.2">
      <c r="A20" s="31" t="s">
        <v>34</v>
      </c>
      <c r="B20" s="32" t="s">
        <v>35</v>
      </c>
      <c r="C20" s="34" t="s">
        <v>29</v>
      </c>
      <c r="D20" s="37">
        <v>6143.9820499999996</v>
      </c>
      <c r="E20" s="37">
        <f>(D20*0.2)/1.18</f>
        <v>1041.3528898305085</v>
      </c>
      <c r="F20" s="37">
        <f>(D20*0.75)/1.18</f>
        <v>3905.0733368644069</v>
      </c>
      <c r="G20" s="37">
        <f>(D20/1.18)-E20-F20</f>
        <v>260.33822245762713</v>
      </c>
      <c r="H20" s="37">
        <f>G20/3</f>
        <v>86.779407485875709</v>
      </c>
      <c r="I20" s="37">
        <f>(E20+F20+G20)*0.18</f>
        <v>937.21760084745756</v>
      </c>
      <c r="J20" s="37">
        <v>6143.9820499999996</v>
      </c>
      <c r="K20" s="34"/>
      <c r="L20" s="34"/>
      <c r="M20" s="34">
        <v>0</v>
      </c>
      <c r="N20" s="34">
        <v>0</v>
      </c>
      <c r="O20" s="34">
        <v>0</v>
      </c>
      <c r="P20" s="34"/>
      <c r="Q20" s="37">
        <f>SUM(J20:P20)</f>
        <v>6143.9820499999996</v>
      </c>
      <c r="T20" s="43"/>
    </row>
    <row r="21" spans="1:20" s="35" customFormat="1" ht="71.25" x14ac:dyDescent="0.25">
      <c r="A21" s="44"/>
      <c r="B21" s="28" t="s">
        <v>36</v>
      </c>
      <c r="C21" s="22" t="s">
        <v>18</v>
      </c>
      <c r="D21" s="29">
        <f>D23+D24+D25+D26</f>
        <v>178231.42600000001</v>
      </c>
      <c r="E21" s="29">
        <f t="shared" ref="E21:Q21" si="2">E23+E24+E25+E26</f>
        <v>35895.978813559326</v>
      </c>
      <c r="F21" s="29">
        <f t="shared" si="2"/>
        <v>107541.61440677967</v>
      </c>
      <c r="G21" s="29">
        <f t="shared" si="2"/>
        <v>7605.9882957627151</v>
      </c>
      <c r="H21" s="29">
        <f t="shared" si="2"/>
        <v>3833.4088819209051</v>
      </c>
      <c r="I21" s="29">
        <f t="shared" si="2"/>
        <v>27187.844644745765</v>
      </c>
      <c r="J21" s="29">
        <f t="shared" si="2"/>
        <v>20893</v>
      </c>
      <c r="K21" s="29">
        <f t="shared" si="2"/>
        <v>63597</v>
      </c>
      <c r="L21" s="29">
        <f t="shared" si="2"/>
        <v>93741.426000000007</v>
      </c>
      <c r="M21" s="30">
        <v>0</v>
      </c>
      <c r="N21" s="30">
        <v>0</v>
      </c>
      <c r="O21" s="30">
        <v>0</v>
      </c>
      <c r="P21" s="30">
        <f t="shared" si="2"/>
        <v>0</v>
      </c>
      <c r="Q21" s="29">
        <f t="shared" si="2"/>
        <v>178231.42600000001</v>
      </c>
      <c r="T21" s="43"/>
    </row>
    <row r="22" spans="1:20" s="26" customFormat="1" ht="15.75" x14ac:dyDescent="0.2">
      <c r="A22" s="31" t="s">
        <v>37</v>
      </c>
      <c r="B22" s="45" t="s">
        <v>38</v>
      </c>
      <c r="C22" s="34"/>
      <c r="D22" s="34"/>
      <c r="E22" s="40"/>
      <c r="F22" s="41"/>
      <c r="G22" s="41"/>
      <c r="H22" s="41"/>
      <c r="I22" s="40"/>
      <c r="J22" s="46"/>
      <c r="K22" s="46"/>
      <c r="L22" s="46"/>
      <c r="M22" s="46">
        <v>0</v>
      </c>
      <c r="N22" s="46">
        <v>0</v>
      </c>
      <c r="O22" s="46">
        <v>0</v>
      </c>
      <c r="P22" s="46">
        <v>0</v>
      </c>
      <c r="Q22" s="40"/>
      <c r="T22" s="43"/>
    </row>
    <row r="23" spans="1:20" s="35" customFormat="1" ht="31.5" x14ac:dyDescent="0.2">
      <c r="A23" s="31" t="s">
        <v>39</v>
      </c>
      <c r="B23" s="45" t="s">
        <v>40</v>
      </c>
      <c r="C23" s="34" t="s">
        <v>41</v>
      </c>
      <c r="D23" s="34">
        <v>33500</v>
      </c>
      <c r="E23" s="37">
        <f>(D23*0.2)/1.18</f>
        <v>5677.9661016949158</v>
      </c>
      <c r="F23" s="37">
        <f>(D23*0.75)/1.18</f>
        <v>21292.372881355932</v>
      </c>
      <c r="G23" s="37">
        <f>(D23/1.18)-E23-F23</f>
        <v>1419.4915254237312</v>
      </c>
      <c r="H23" s="37">
        <f>G23/3</f>
        <v>473.16384180791039</v>
      </c>
      <c r="I23" s="37">
        <f>(E23+F23+G23)*0.18</f>
        <v>5110.1694915254238</v>
      </c>
      <c r="J23" s="46"/>
      <c r="K23" s="34">
        <v>33500</v>
      </c>
      <c r="L23" s="46"/>
      <c r="M23" s="46">
        <v>0</v>
      </c>
      <c r="N23" s="46">
        <v>0</v>
      </c>
      <c r="O23" s="46">
        <v>0</v>
      </c>
      <c r="P23" s="46">
        <v>0</v>
      </c>
      <c r="Q23" s="37">
        <f>SUM(J23:P23)</f>
        <v>33500</v>
      </c>
      <c r="T23" s="43"/>
    </row>
    <row r="24" spans="1:20" s="35" customFormat="1" ht="31.5" x14ac:dyDescent="0.2">
      <c r="A24" s="31" t="s">
        <v>42</v>
      </c>
      <c r="B24" s="45" t="s">
        <v>43</v>
      </c>
      <c r="C24" s="34" t="s">
        <v>41</v>
      </c>
      <c r="D24" s="34">
        <v>30097</v>
      </c>
      <c r="E24" s="37">
        <f>(D24*0.2)/1.18</f>
        <v>5101.1864406779669</v>
      </c>
      <c r="F24" s="37">
        <f>(D24*0.75)/1.18</f>
        <v>19129.449152542373</v>
      </c>
      <c r="G24" s="37">
        <f>(D24/1.18)-E24-F24</f>
        <v>1275.296610169491</v>
      </c>
      <c r="H24" s="37">
        <f>G24/3</f>
        <v>425.09887005649699</v>
      </c>
      <c r="I24" s="37">
        <f>(E24+F24+G24)*0.18</f>
        <v>4591.0677966101694</v>
      </c>
      <c r="J24" s="46"/>
      <c r="K24" s="34">
        <v>30097</v>
      </c>
      <c r="L24" s="46"/>
      <c r="M24" s="46">
        <v>0</v>
      </c>
      <c r="N24" s="46">
        <v>0</v>
      </c>
      <c r="O24" s="46">
        <v>0</v>
      </c>
      <c r="P24" s="46">
        <v>0</v>
      </c>
      <c r="Q24" s="37">
        <f>SUM(J24:P24)</f>
        <v>30097</v>
      </c>
      <c r="T24" s="43"/>
    </row>
    <row r="25" spans="1:20" s="35" customFormat="1" ht="31.5" x14ac:dyDescent="0.2">
      <c r="A25" s="31" t="s">
        <v>44</v>
      </c>
      <c r="B25" s="45" t="s">
        <v>45</v>
      </c>
      <c r="C25" s="34" t="s">
        <v>41</v>
      </c>
      <c r="D25" s="34">
        <v>20893</v>
      </c>
      <c r="E25" s="37">
        <f>(D25*0.2)/1.18</f>
        <v>3541.1864406779664</v>
      </c>
      <c r="F25" s="37">
        <f>(D25*0.75)/1.18</f>
        <v>13279.449152542373</v>
      </c>
      <c r="G25" s="37">
        <f>(D25/1.18)-E25-F25</f>
        <v>885.29661016949285</v>
      </c>
      <c r="H25" s="37">
        <f>G25/3</f>
        <v>295.09887005649762</v>
      </c>
      <c r="I25" s="37">
        <f>(E25+F25+G25)*0.18</f>
        <v>3187.0677966101703</v>
      </c>
      <c r="J25" s="34">
        <v>20893</v>
      </c>
      <c r="K25" s="46"/>
      <c r="L25" s="46"/>
      <c r="M25" s="46">
        <v>0</v>
      </c>
      <c r="N25" s="46">
        <v>0</v>
      </c>
      <c r="O25" s="46">
        <v>0</v>
      </c>
      <c r="P25" s="46">
        <v>0</v>
      </c>
      <c r="Q25" s="37">
        <f>SUM(J25:P25)</f>
        <v>20893</v>
      </c>
      <c r="T25" s="43"/>
    </row>
    <row r="26" spans="1:20" s="35" customFormat="1" ht="45" x14ac:dyDescent="0.2">
      <c r="A26" s="31" t="s">
        <v>46</v>
      </c>
      <c r="B26" s="32" t="s">
        <v>47</v>
      </c>
      <c r="C26" s="34" t="s">
        <v>29</v>
      </c>
      <c r="D26" s="34">
        <v>93741.426000000007</v>
      </c>
      <c r="E26" s="37">
        <f>25459.255/1.18</f>
        <v>21575.639830508477</v>
      </c>
      <c r="F26" s="37">
        <f>63531.605/1.18</f>
        <v>53840.343220338989</v>
      </c>
      <c r="G26" s="37">
        <f>1385.85625+2640.0473</f>
        <v>4025.90355</v>
      </c>
      <c r="H26" s="37">
        <v>2640.0473000000002</v>
      </c>
      <c r="I26" s="37">
        <f>13824.33105+475.20851</f>
        <v>14299.539560000001</v>
      </c>
      <c r="J26" s="46"/>
      <c r="K26" s="46"/>
      <c r="L26" s="34">
        <v>93741.426000000007</v>
      </c>
      <c r="M26" s="46">
        <v>0</v>
      </c>
      <c r="N26" s="46">
        <v>0</v>
      </c>
      <c r="O26" s="46">
        <v>0</v>
      </c>
      <c r="P26" s="46">
        <v>0</v>
      </c>
      <c r="Q26" s="37">
        <v>93741.426000000007</v>
      </c>
    </row>
    <row r="27" spans="1:20" s="35" customFormat="1" ht="112.5" customHeight="1" x14ac:dyDescent="0.2">
      <c r="A27" s="44"/>
      <c r="B27" s="47" t="s">
        <v>48</v>
      </c>
      <c r="C27" s="22" t="s">
        <v>18</v>
      </c>
      <c r="D27" s="23"/>
      <c r="E27" s="23"/>
      <c r="F27" s="48"/>
      <c r="G27" s="48"/>
      <c r="H27" s="48"/>
      <c r="I27" s="23"/>
      <c r="J27" s="23"/>
      <c r="K27" s="23"/>
      <c r="L27" s="23"/>
      <c r="M27" s="23"/>
      <c r="N27" s="23"/>
      <c r="O27" s="23"/>
      <c r="P27" s="23"/>
      <c r="Q27" s="23"/>
    </row>
    <row r="28" spans="1:20" s="52" customFormat="1" ht="51" customHeight="1" x14ac:dyDescent="0.2">
      <c r="A28" s="44"/>
      <c r="B28" s="47" t="s">
        <v>49</v>
      </c>
      <c r="C28" s="22" t="s">
        <v>18</v>
      </c>
      <c r="D28" s="49"/>
      <c r="E28" s="49"/>
      <c r="F28" s="50"/>
      <c r="G28" s="49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20" s="52" customFormat="1" ht="15" x14ac:dyDescent="0.2">
      <c r="A29" s="53"/>
      <c r="B29" s="54"/>
      <c r="C29" s="55"/>
      <c r="D29" s="56"/>
      <c r="E29" s="56"/>
      <c r="F29" s="57"/>
      <c r="G29" s="56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20" s="52" customFormat="1" ht="15" x14ac:dyDescent="0.2">
      <c r="A30" s="53"/>
      <c r="B30" s="59" t="s">
        <v>50</v>
      </c>
      <c r="C30" s="55"/>
      <c r="D30" s="56"/>
      <c r="E30" s="56"/>
      <c r="F30" s="57"/>
      <c r="G30" s="56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20" s="52" customFormat="1" ht="15" x14ac:dyDescent="0.2">
      <c r="A31" s="60"/>
      <c r="B31" s="61" t="s">
        <v>51</v>
      </c>
      <c r="C31" s="62" t="s">
        <v>52</v>
      </c>
      <c r="D31" s="63" t="s">
        <v>53</v>
      </c>
      <c r="E31" s="61"/>
      <c r="F31" s="59"/>
      <c r="G31" s="61"/>
    </row>
    <row r="32" spans="1:20" s="52" customFormat="1" ht="15" x14ac:dyDescent="0.2">
      <c r="A32" s="60"/>
      <c r="B32" s="61"/>
      <c r="C32" s="62"/>
      <c r="D32" s="63"/>
      <c r="E32" s="61"/>
      <c r="F32" s="59"/>
      <c r="G32" s="61"/>
    </row>
    <row r="33" spans="1:7" s="52" customFormat="1" ht="15" x14ac:dyDescent="0.2">
      <c r="A33" s="60"/>
      <c r="B33" s="61"/>
      <c r="C33" s="62"/>
      <c r="D33" s="59"/>
      <c r="E33" s="59"/>
      <c r="F33" s="59"/>
      <c r="G33" s="61"/>
    </row>
    <row r="34" spans="1:7" s="52" customFormat="1" ht="15" x14ac:dyDescent="0.2">
      <c r="A34" s="60"/>
      <c r="B34" s="59" t="s">
        <v>54</v>
      </c>
      <c r="C34" s="64"/>
      <c r="D34" s="65"/>
      <c r="E34" s="65"/>
      <c r="F34" s="66"/>
      <c r="G34" s="61"/>
    </row>
    <row r="35" spans="1:7" s="52" customFormat="1" ht="15" x14ac:dyDescent="0.2">
      <c r="A35" s="60"/>
      <c r="C35" s="62" t="s">
        <v>52</v>
      </c>
      <c r="D35" s="63" t="s">
        <v>53</v>
      </c>
      <c r="G35" s="61"/>
    </row>
    <row r="36" spans="1:7" s="52" customFormat="1" ht="15" x14ac:dyDescent="0.2">
      <c r="A36" s="60"/>
      <c r="C36" s="62"/>
      <c r="D36" s="61"/>
      <c r="G36" s="61"/>
    </row>
    <row r="37" spans="1:7" s="52" customFormat="1" ht="18.75" x14ac:dyDescent="0.2">
      <c r="A37" s="60"/>
      <c r="B37" s="61"/>
      <c r="C37" s="62"/>
      <c r="D37" s="67" t="s">
        <v>55</v>
      </c>
      <c r="E37" s="67"/>
      <c r="F37" s="61"/>
    </row>
    <row r="38" spans="1:7" s="52" customFormat="1" ht="15" x14ac:dyDescent="0.2">
      <c r="A38" s="60"/>
      <c r="B38" s="61"/>
      <c r="C38" s="62"/>
      <c r="D38" s="61" t="s">
        <v>56</v>
      </c>
      <c r="E38" s="68"/>
      <c r="F38" s="61"/>
    </row>
    <row r="39" spans="1:7" s="52" customFormat="1" ht="15" x14ac:dyDescent="0.2">
      <c r="A39" s="60"/>
      <c r="B39" s="61"/>
      <c r="C39" s="62"/>
      <c r="D39" s="61"/>
      <c r="E39" s="68"/>
      <c r="F39" s="61"/>
    </row>
    <row r="40" spans="1:7" s="52" customFormat="1" ht="15.75" x14ac:dyDescent="0.2">
      <c r="A40" s="60"/>
      <c r="B40" s="61"/>
      <c r="C40" s="62"/>
      <c r="D40" s="69"/>
      <c r="E40" s="70"/>
      <c r="F40" s="61"/>
    </row>
    <row r="41" spans="1:7" s="52" customFormat="1" ht="15" x14ac:dyDescent="0.2">
      <c r="A41" s="60"/>
      <c r="B41" s="61"/>
      <c r="C41" s="62"/>
      <c r="D41" s="71"/>
      <c r="F41" s="61"/>
    </row>
  </sheetData>
  <mergeCells count="15">
    <mergeCell ref="F9:F10"/>
    <mergeCell ref="G9:H9"/>
    <mergeCell ref="I9:I10"/>
    <mergeCell ref="D37:E37"/>
    <mergeCell ref="D40:E40"/>
    <mergeCell ref="A3:Q3"/>
    <mergeCell ref="A4:Q4"/>
    <mergeCell ref="A5:Q5"/>
    <mergeCell ref="A8:A10"/>
    <mergeCell ref="B8:B10"/>
    <mergeCell ref="C8:C10"/>
    <mergeCell ref="D8:I8"/>
    <mergeCell ref="J8:Q8"/>
    <mergeCell ref="D9:D10"/>
    <mergeCell ref="E9:E10"/>
  </mergeCells>
  <printOptions horizontalCentered="1"/>
  <pageMargins left="0.98425196850393704" right="0.19685039370078741" top="0.19685039370078741" bottom="0.19685039370078741" header="0.11811023622047245" footer="0.1181102362204724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3аСтоимЭтапИП коррект</vt:lpstr>
      <vt:lpstr>'3аСтоимЭтапИП коррект'!Область_печати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s.morozova</dc:creator>
  <cp:lastModifiedBy>s.morozova</cp:lastModifiedBy>
  <dcterms:created xsi:type="dcterms:W3CDTF">2017-08-28T13:00:23Z</dcterms:created>
  <dcterms:modified xsi:type="dcterms:W3CDTF">2017-08-28T13:01:24Z</dcterms:modified>
</cp:coreProperties>
</file>